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herme.hinnig\Downloads\"/>
    </mc:Choice>
  </mc:AlternateContent>
  <xr:revisionPtr revIDLastSave="0" documentId="13_ncr:1_{2AD1E389-19AD-4CD4-A078-EC12AF0C0CA1}" xr6:coauthVersionLast="47" xr6:coauthVersionMax="47" xr10:uidLastSave="{00000000-0000-0000-0000-000000000000}"/>
  <bookViews>
    <workbookView xWindow="28680" yWindow="-120" windowWidth="29040" windowHeight="15720" xr2:uid="{8C26E9E1-AC1D-40AB-8360-D7E3048F8D1A}"/>
  </bookViews>
  <sheets>
    <sheet name="Planilha1" sheetId="1" r:id="rId1"/>
  </sheets>
  <definedNames>
    <definedName name="_xlnm.Print_Area" localSheetId="0">Planilha1!$B$2:$F$56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49" i="1"/>
  <c r="C51" i="1" l="1"/>
  <c r="D43" i="1"/>
  <c r="D44" i="1"/>
  <c r="D42" i="1"/>
  <c r="C37" i="1"/>
  <c r="D12" i="1"/>
  <c r="E12" i="1"/>
  <c r="C12" i="1"/>
  <c r="B12" i="1" l="1"/>
  <c r="C33" i="1" l="1"/>
  <c r="D33" i="1" s="1"/>
  <c r="D13" i="1"/>
  <c r="C27" i="1" s="1"/>
  <c r="C13" i="1"/>
  <c r="C26" i="1" s="1"/>
  <c r="E13" i="1"/>
  <c r="C20" i="1" l="1"/>
  <c r="C19" i="1"/>
  <c r="C21" i="1"/>
  <c r="C28" i="1"/>
  <c r="C29" i="1" s="1"/>
  <c r="C22" i="1" l="1"/>
</calcChain>
</file>

<file path=xl/sharedStrings.xml><?xml version="1.0" encoding="utf-8"?>
<sst xmlns="http://schemas.openxmlformats.org/spreadsheetml/2006/main" count="74" uniqueCount="50">
  <si>
    <t>(Nº/ANO):</t>
  </si>
  <si>
    <t>RESIDENCIAL</t>
  </si>
  <si>
    <t>COMERCIAL</t>
  </si>
  <si>
    <t>OUTROS</t>
  </si>
  <si>
    <t>USO</t>
  </si>
  <si>
    <t>PARÂMETROS ADOTADOS</t>
  </si>
  <si>
    <t>IDENTIFICAÇÃO DA CAIXA</t>
  </si>
  <si>
    <t>PROPRIETÁRIO:</t>
  </si>
  <si>
    <t>RESPONSÁVEL TÉCNICO:</t>
  </si>
  <si>
    <t>TOTAL</t>
  </si>
  <si>
    <r>
      <rPr>
        <b/>
        <i/>
        <sz val="10"/>
        <rFont val="Calibri"/>
        <family val="2"/>
        <scheme val="minor"/>
      </rPr>
      <t>OBS:</t>
    </r>
    <r>
      <rPr>
        <i/>
        <sz val="10"/>
        <rFont val="Calibri"/>
        <family val="2"/>
        <scheme val="minor"/>
      </rPr>
      <t xml:space="preserve"> DECLARO CIÊNCIA DE QUE OS DESPEJOS RESIDUÁRIOS (ÁGUAS SERVIDAS) ORIUNDOS DE COZINHAS, LAVANDERIAS, BANHEIROS E DEMAIS INSTALAÇÕES SANITÁRIAS DA EDIFICAÇÃO, DEVERÃO SER ENCAMINHADOS ÀS UNIDADES DE TRATAMENTO DE EFLUENTES DEFINIDAS EM PROJETOS. JÁ OS APARELHOS E/OU EQUIPAMENTOS QUE RECEBAM ÁGUAS PLUVIAIS, PISCINAS E SEMELHANTES E TUBULAÇÕES EXTRAVASORAS E DE LIMPEZA DE RESERVATÓRIOS DE ÁGUA, TERÃO SEUS DESPEJOS CONDUZIDOS PARA CAIXAS DE CAPTAÇÃO PLUVIAL (OPCIONAL), CAIXAS DE AREIA HERMÉTICAS E POSTERIOEMENTE À REDE DE DRENAGEM PLUVIAL, PODENDO TAMBÉM SEREM DISPOSTOS AO SOLO. OS TELHADOS, COBERTURAS OU LAJES IMPERMEABILIZADAS LOCALIZADOS OU DIRECIONADOS PARA AS DIVISAS DO TERRENO , SERÃO PROVIDOS DE COLETORES/CONDUTORES PLUVIAIS ADEQUADOS, QUE PERMITAM O PERFEITO ESCOAMENTO DAS ÁGUAS PLUVIAIS SEM QUE ESTAS ATINJAM OU CAUSEM PREJUÍZO ÀS PROPRIEDADES OU EDIFICAÇÕES ADJACENTES. 
O(A) RESPONSÁVEL TÉCNICO(A) HABILITADO(A) ATESTA A EXISTÊNCIA DE REDES DE ÁGUA E DRENAGEM NOS LOGRADOUROS LIMÍTROFES DA OBRA.</t>
    </r>
  </si>
  <si>
    <t>FILTRO ANAERÓBIO (FA) - NBR 13.969/97 - VC=1,6.N.C.T</t>
  </si>
  <si>
    <t>TANQUE SÉPTICO (TS) - NBR 7229/93 - VC=1000+N(C.T+K.LF)</t>
  </si>
  <si>
    <t xml:space="preserve">ESPECIFICAR TIPO DE PORTA: </t>
  </si>
  <si>
    <t>ESPECIFICAR: (EXEMPLO)
CG1 - APTO 101 + APTO 201 + APTO 301 = 4 + 4 + 4 = 12 CONTRIBUINTES
CG2 - APTO 103 + Salão de Festas = 4 + 15 = 19 CONTRIBUINTES
ONDE: N = Nº DE CONTRIBUINTES POR CAIXA, VC = VOLUME CALCULADO, D/C/L = DIM. DA ESTRUTURA, VA = VOLUME ADOTADO
OBS: FAZER LIMPEZA NA CAIXA DE GORDURA MENSALMENTE.</t>
  </si>
  <si>
    <t>ONDE: VC = VOLUME CALCULADO, D = DIÂMETRO, C =  COMPRIMENTO, L = LARGURA, VA = VOLUME ADOTADO
OBS 1: FAZER LIMPEZA NO FILTRO ANAEROBIO QUANDO DA OBSTRUCAO DO LEITO FILTRANTE OU NO MESMO PERIODO DO TANQUE SEPTICO.
OBS 2: NÃO COLOCAR BRITA NO FILTRO ANTES DA VISTORIA DO IAN.
OBS 3: O FILTRO ANAEROBIO DEVERÁ FICAR ABERTO E SECO PARA FINS DE VISTORIA</t>
  </si>
  <si>
    <t>ONDE: VC = VOLUME CALCULADO, D = DIÂMETRO, C =  COMPRIMENTO, L = LARGURA, VA = VOLUME ADOTADO
OBS 1: QUANTO A LIMPEZA, RECOMENDA-SE DEIXAR 10% DO VOLUME DE LODO NO TANQUE SEPTICO.
OBS 2: O TANQUE SEPTICO DEVERÁ FICAR ABERTO E SECO PARA FINS DE VISTORIA.
OBS 3: FAZER LIMPEZA NO TANQUE SEPTICO ANUALMENTE</t>
  </si>
  <si>
    <t>ASSINATURA:</t>
  </si>
  <si>
    <t>TOTAL (x2 DIAS)</t>
  </si>
  <si>
    <t>LIXEIRA - LC 056/08 - VC=C.dias</t>
  </si>
  <si>
    <t>RESERVATÓRIO D'ÁGUA - LC 056/08 (ARTIGO 137 E ANEXO VII) - VC = C.2DIAS</t>
  </si>
  <si>
    <t xml:space="preserve">CAIXA DE GORDURA - NBR 8160/99 - VC=2N+20 </t>
  </si>
  <si>
    <t xml:space="preserve">T (dias) = </t>
  </si>
  <si>
    <t xml:space="preserve">LF (litro/pessoa x dia)= </t>
  </si>
  <si>
    <t xml:space="preserve">C (litro/pessoa x dia) = </t>
  </si>
  <si>
    <t xml:space="preserve">N (pessoas) = </t>
  </si>
  <si>
    <t xml:space="preserve">K (dias) = </t>
  </si>
  <si>
    <t>VC (L)</t>
  </si>
  <si>
    <t>D / C / L (m)</t>
  </si>
  <si>
    <t>ALTURA ÚTIL (m)</t>
  </si>
  <si>
    <t>VA (L)</t>
  </si>
  <si>
    <t>N= Nº DE PESSOAS OU UNIDADES DE CONTRIBUIÇÃO
C= CONTRIBUIÇÃO DIÁRIA DE ESGOTO		
T= PERÍODO DE DETENÇÃO DOS DESPEJOS		
K= TAXA DE ACUMULAÇÃO TOTAL DE LODO DIGERIDO		
LF= CONTRIBUIÇÃO DE LODO FRESCO</t>
  </si>
  <si>
    <t xml:space="preserve">ONDE: VC= VOLUME CALCULADO, C= COMPRIMENTO, L= LARGURA, VA= VOLUME ADOTADO
OBS 1: REVESTIMENTO INTERNO CERÂMICO						
OBS 2: O SENTIDO DA INCLINAÇÃO DA COBERTURA DEVERÁ SER PARA O INTERIOR DO TERRENO.	</t>
  </si>
  <si>
    <t>C (litro x dia)</t>
  </si>
  <si>
    <t>C x L (m)</t>
  </si>
  <si>
    <t>ALTURA (m)</t>
  </si>
  <si>
    <t>N (pessoas)</t>
  </si>
  <si>
    <t>ÁREA ÚTIL (m²) =</t>
  </si>
  <si>
    <t>VOLUME RESERVATÓRIO INFERIOR ADOTADO EM LITROS (60%)</t>
  </si>
  <si>
    <t>VOLUME RESERVATÓRIO SUPERIOR ADOTADO EM LITROS (40%)</t>
  </si>
  <si>
    <t xml:space="preserve">VOLUME TOTAL ADOTADO EM LITROS </t>
  </si>
  <si>
    <t>ABRIR (   ), CORRRER (   ), OUTROS (   ) ESPECIFICAR:</t>
  </si>
  <si>
    <t>ENDEREÇO</t>
  </si>
  <si>
    <t>CONTRATANTE</t>
  </si>
  <si>
    <t>Nº DO CADASTRO:</t>
  </si>
  <si>
    <t>MEMORIAL DE CÁLCULO HIDROSSANITÁRIO COM SUMIDOURO</t>
  </si>
  <si>
    <t>SUMIDOURO - NBR 13.969/97 - A= C/Ci (sendo Ci = coeficiente de infiltração do solo)</t>
  </si>
  <si>
    <t>Ci (litros/m² x dia)</t>
  </si>
  <si>
    <t>Ac (m²)</t>
  </si>
  <si>
    <t>Altura útil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</si>
</sst>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5" xfId="0" applyFont="1" applyBorder="1"/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inden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right" wrapText="1" indent="1"/>
    </xf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3" borderId="6" xfId="0" applyFont="1" applyFill="1" applyBorder="1" applyAlignment="1" applyProtection="1">
      <alignment vertical="top"/>
      <protection locked="0"/>
    </xf>
    <xf numFmtId="0" fontId="3" fillId="0" borderId="6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Protection="1">
      <protection locked="0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3" borderId="6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66676</xdr:rowOff>
    </xdr:from>
    <xdr:to>
      <xdr:col>5</xdr:col>
      <xdr:colOff>1411941</xdr:colOff>
      <xdr:row>1</xdr:row>
      <xdr:rowOff>876300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AEF0AB6-E10A-492E-80DA-702361912CE6}"/>
            </a:ext>
          </a:extLst>
        </xdr:cNvPr>
        <xdr:cNvGrpSpPr/>
      </xdr:nvGrpSpPr>
      <xdr:grpSpPr>
        <a:xfrm>
          <a:off x="643218" y="268382"/>
          <a:ext cx="7570694" cy="809624"/>
          <a:chOff x="619125" y="38101"/>
          <a:chExt cx="9530079" cy="1175626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AA3D08D8-9E2A-4C21-9D43-85B57B3A7BBE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889" t="7158" r="9283" b="81185"/>
          <a:stretch/>
        </xdr:blipFill>
        <xdr:spPr bwMode="auto">
          <a:xfrm>
            <a:off x="619125" y="38101"/>
            <a:ext cx="6177280" cy="1175626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m 4">
            <a:extLst>
              <a:ext uri="{FF2B5EF4-FFF2-40B4-BE49-F238E27FC236}">
                <a16:creationId xmlns:a16="http://schemas.microsoft.com/office/drawing/2014/main" id="{E28156CF-E2E2-4940-B5A9-7F8679C5E860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781" t="7249" r="9282" b="81185"/>
          <a:stretch/>
        </xdr:blipFill>
        <xdr:spPr bwMode="auto">
          <a:xfrm>
            <a:off x="6791325" y="64033"/>
            <a:ext cx="3357879" cy="1128946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EA971-8D3F-416F-BF2D-6D0866EB7DFE}">
  <dimension ref="B1:F56"/>
  <sheetViews>
    <sheetView tabSelected="1" showWhiteSpace="0" zoomScale="85" zoomScaleNormal="85" workbookViewId="0">
      <selection activeCell="C10" sqref="C10"/>
    </sheetView>
  </sheetViews>
  <sheetFormatPr defaultRowHeight="15" x14ac:dyDescent="0.25"/>
  <cols>
    <col min="1" max="1" width="9.140625" style="17"/>
    <col min="2" max="2" width="24.85546875" style="17" bestFit="1" customWidth="1"/>
    <col min="3" max="6" width="22.7109375" style="17" customWidth="1"/>
    <col min="7" max="16384" width="9.140625" style="17"/>
  </cols>
  <sheetData>
    <row r="1" spans="2:6" ht="15.75" thickBot="1" x14ac:dyDescent="0.3"/>
    <row r="2" spans="2:6" ht="73.5" customHeight="1" x14ac:dyDescent="0.25">
      <c r="B2" s="36"/>
      <c r="C2" s="37"/>
      <c r="D2" s="37"/>
      <c r="E2" s="37"/>
      <c r="F2" s="38"/>
    </row>
    <row r="3" spans="2:6" ht="20.25" customHeight="1" x14ac:dyDescent="0.25">
      <c r="B3" s="59" t="s">
        <v>45</v>
      </c>
      <c r="C3" s="55"/>
      <c r="D3" s="55"/>
      <c r="E3" s="55"/>
      <c r="F3" s="60"/>
    </row>
    <row r="4" spans="2:6" s="19" customFormat="1" ht="19.5" customHeight="1" x14ac:dyDescent="0.25">
      <c r="B4" s="53" t="s">
        <v>43</v>
      </c>
      <c r="C4" s="54"/>
      <c r="D4" s="54"/>
      <c r="E4" s="54"/>
      <c r="F4" s="23" t="s">
        <v>44</v>
      </c>
    </row>
    <row r="5" spans="2:6" s="19" customFormat="1" ht="19.5" customHeight="1" x14ac:dyDescent="0.25">
      <c r="B5" s="51"/>
      <c r="C5" s="52"/>
      <c r="D5" s="52"/>
      <c r="E5" s="52"/>
      <c r="F5" s="24"/>
    </row>
    <row r="6" spans="2:6" s="19" customFormat="1" ht="19.5" customHeight="1" x14ac:dyDescent="0.25">
      <c r="B6" s="53" t="s">
        <v>42</v>
      </c>
      <c r="C6" s="54"/>
      <c r="D6" s="54"/>
      <c r="E6" s="54"/>
      <c r="F6" s="25" t="s">
        <v>0</v>
      </c>
    </row>
    <row r="7" spans="2:6" s="19" customFormat="1" ht="15" customHeight="1" x14ac:dyDescent="0.25">
      <c r="B7" s="51"/>
      <c r="C7" s="52"/>
      <c r="D7" s="52"/>
      <c r="E7" s="52"/>
      <c r="F7" s="24"/>
    </row>
    <row r="8" spans="2:6" s="19" customFormat="1" ht="24.95" customHeight="1" x14ac:dyDescent="0.25">
      <c r="B8" s="48" t="s">
        <v>5</v>
      </c>
      <c r="C8" s="49"/>
      <c r="D8" s="49"/>
      <c r="E8" s="49"/>
      <c r="F8" s="50"/>
    </row>
    <row r="9" spans="2:6" s="19" customFormat="1" ht="23.1" customHeight="1" x14ac:dyDescent="0.25">
      <c r="B9" s="2"/>
      <c r="C9" s="35" t="s">
        <v>1</v>
      </c>
      <c r="D9" s="35" t="s">
        <v>2</v>
      </c>
      <c r="E9" s="35" t="s">
        <v>3</v>
      </c>
      <c r="F9" s="74" t="s">
        <v>31</v>
      </c>
    </row>
    <row r="10" spans="2:6" s="19" customFormat="1" ht="23.1" customHeight="1" x14ac:dyDescent="0.25">
      <c r="B10" s="9" t="s">
        <v>25</v>
      </c>
      <c r="C10" s="10"/>
      <c r="D10" s="10"/>
      <c r="E10" s="10"/>
      <c r="F10" s="74"/>
    </row>
    <row r="11" spans="2:6" s="19" customFormat="1" ht="23.1" customHeight="1" x14ac:dyDescent="0.25">
      <c r="B11" s="9" t="s">
        <v>24</v>
      </c>
      <c r="C11" s="7">
        <v>130</v>
      </c>
      <c r="D11" s="7">
        <v>50</v>
      </c>
      <c r="E11" s="10"/>
      <c r="F11" s="74"/>
    </row>
    <row r="12" spans="2:6" s="19" customFormat="1" ht="23.1" hidden="1" customHeight="1" x14ac:dyDescent="0.25">
      <c r="B12" s="9">
        <f>SUM(C12:E12)</f>
        <v>0</v>
      </c>
      <c r="C12" s="7">
        <f>C10*C11</f>
        <v>0</v>
      </c>
      <c r="D12" s="7">
        <f>D10*D11</f>
        <v>0</v>
      </c>
      <c r="E12" s="7">
        <f>E10*E11</f>
        <v>0</v>
      </c>
      <c r="F12" s="74"/>
    </row>
    <row r="13" spans="2:6" s="19" customFormat="1" ht="23.1" customHeight="1" x14ac:dyDescent="0.25">
      <c r="B13" s="9" t="s">
        <v>22</v>
      </c>
      <c r="C13" s="1">
        <f>IF($B$12&lt;1501, 1, IF($B$12&lt;3001, 0.92, IF($B$12&lt;4501, 0.83, IF($B$12&lt;6001, 0.75, IF($B$12&lt;7501, 0.67, IF($B$12&lt;9001, 0.58, 0.5))))))</f>
        <v>1</v>
      </c>
      <c r="D13" s="1">
        <f t="shared" ref="D13:E13" si="0">IF($B$12&lt;1501, 1, IF($B$12&lt;3001, 0.92, IF($B$12&lt;4501, 0.83, IF($B$12&lt;6001, 0.75, IF($B$12&lt;7501, 0.67, IF($B$12&lt;9001, 0.58, 0.5))))))</f>
        <v>1</v>
      </c>
      <c r="E13" s="1">
        <f t="shared" si="0"/>
        <v>1</v>
      </c>
      <c r="F13" s="74"/>
    </row>
    <row r="14" spans="2:6" s="19" customFormat="1" ht="23.1" customHeight="1" x14ac:dyDescent="0.25">
      <c r="B14" s="9" t="s">
        <v>26</v>
      </c>
      <c r="C14" s="1">
        <v>65</v>
      </c>
      <c r="D14" s="1">
        <v>65</v>
      </c>
      <c r="E14" s="1">
        <v>65</v>
      </c>
      <c r="F14" s="74"/>
    </row>
    <row r="15" spans="2:6" s="19" customFormat="1" ht="23.1" customHeight="1" x14ac:dyDescent="0.25">
      <c r="B15" s="16" t="s">
        <v>23</v>
      </c>
      <c r="C15" s="1">
        <v>1</v>
      </c>
      <c r="D15" s="1">
        <v>0.2</v>
      </c>
      <c r="E15" s="10"/>
      <c r="F15" s="74"/>
    </row>
    <row r="16" spans="2:6" s="19" customFormat="1" ht="23.1" customHeight="1" x14ac:dyDescent="0.25">
      <c r="B16" s="77" t="s">
        <v>37</v>
      </c>
      <c r="C16" s="76"/>
      <c r="D16" s="10"/>
      <c r="E16" s="10"/>
      <c r="F16" s="74"/>
    </row>
    <row r="17" spans="2:6" s="19" customFormat="1" ht="24.95" customHeight="1" x14ac:dyDescent="0.25">
      <c r="B17" s="59" t="s">
        <v>12</v>
      </c>
      <c r="C17" s="55"/>
      <c r="D17" s="55"/>
      <c r="E17" s="55"/>
      <c r="F17" s="60"/>
    </row>
    <row r="18" spans="2:6" s="18" customFormat="1" ht="24.95" customHeight="1" x14ac:dyDescent="0.25">
      <c r="B18" s="34" t="s">
        <v>4</v>
      </c>
      <c r="C18" s="35" t="s">
        <v>27</v>
      </c>
      <c r="D18" s="55" t="s">
        <v>28</v>
      </c>
      <c r="E18" s="55" t="s">
        <v>29</v>
      </c>
      <c r="F18" s="60" t="s">
        <v>30</v>
      </c>
    </row>
    <row r="19" spans="2:6" ht="15.75" x14ac:dyDescent="0.25">
      <c r="B19" s="3" t="s">
        <v>1</v>
      </c>
      <c r="C19" s="1">
        <f>C10*(C11*C13+C14*C15)</f>
        <v>0</v>
      </c>
      <c r="D19" s="55"/>
      <c r="E19" s="55"/>
      <c r="F19" s="60"/>
    </row>
    <row r="20" spans="2:6" ht="15.75" x14ac:dyDescent="0.25">
      <c r="B20" s="3" t="s">
        <v>2</v>
      </c>
      <c r="C20" s="1">
        <f>D10*(D11*D13+D14*D15)</f>
        <v>0</v>
      </c>
      <c r="D20" s="55"/>
      <c r="E20" s="55"/>
      <c r="F20" s="60"/>
    </row>
    <row r="21" spans="2:6" ht="15.75" x14ac:dyDescent="0.25">
      <c r="B21" s="3" t="s">
        <v>3</v>
      </c>
      <c r="C21" s="1">
        <f>E10*(E11*E13+E14*E15)</f>
        <v>0</v>
      </c>
      <c r="D21" s="55"/>
      <c r="E21" s="55"/>
      <c r="F21" s="60"/>
    </row>
    <row r="22" spans="2:6" ht="15.75" x14ac:dyDescent="0.25">
      <c r="B22" s="4" t="s">
        <v>9</v>
      </c>
      <c r="C22" s="8">
        <f>SUM(C19:C21)+1000</f>
        <v>1000</v>
      </c>
      <c r="D22" s="11"/>
      <c r="E22" s="11"/>
      <c r="F22" s="12"/>
    </row>
    <row r="23" spans="2:6" ht="51" customHeight="1" x14ac:dyDescent="0.25">
      <c r="B23" s="39" t="s">
        <v>16</v>
      </c>
      <c r="C23" s="40"/>
      <c r="D23" s="40"/>
      <c r="E23" s="40"/>
      <c r="F23" s="41"/>
    </row>
    <row r="24" spans="2:6" s="19" customFormat="1" ht="24.95" customHeight="1" x14ac:dyDescent="0.25">
      <c r="B24" s="59" t="s">
        <v>11</v>
      </c>
      <c r="C24" s="55"/>
      <c r="D24" s="55"/>
      <c r="E24" s="55"/>
      <c r="F24" s="60"/>
    </row>
    <row r="25" spans="2:6" s="18" customFormat="1" ht="24.95" customHeight="1" x14ac:dyDescent="0.25">
      <c r="B25" s="34" t="s">
        <v>4</v>
      </c>
      <c r="C25" s="35" t="s">
        <v>27</v>
      </c>
      <c r="D25" s="55" t="s">
        <v>28</v>
      </c>
      <c r="E25" s="55" t="s">
        <v>29</v>
      </c>
      <c r="F25" s="60" t="s">
        <v>30</v>
      </c>
    </row>
    <row r="26" spans="2:6" ht="15.75" x14ac:dyDescent="0.25">
      <c r="B26" s="3" t="s">
        <v>1</v>
      </c>
      <c r="C26" s="1">
        <f>1.6*C10*C11*C13</f>
        <v>0</v>
      </c>
      <c r="D26" s="55"/>
      <c r="E26" s="55"/>
      <c r="F26" s="60"/>
    </row>
    <row r="27" spans="2:6" ht="15.75" x14ac:dyDescent="0.25">
      <c r="B27" s="3" t="s">
        <v>2</v>
      </c>
      <c r="C27" s="1">
        <f>1.6*D10*D11*D13</f>
        <v>0</v>
      </c>
      <c r="D27" s="55"/>
      <c r="E27" s="55"/>
      <c r="F27" s="60"/>
    </row>
    <row r="28" spans="2:6" ht="15.75" x14ac:dyDescent="0.25">
      <c r="B28" s="3" t="s">
        <v>3</v>
      </c>
      <c r="C28" s="1">
        <f>1.6*E10*E11*E13</f>
        <v>0</v>
      </c>
      <c r="D28" s="55"/>
      <c r="E28" s="55"/>
      <c r="F28" s="60"/>
    </row>
    <row r="29" spans="2:6" ht="15.75" x14ac:dyDescent="0.25">
      <c r="B29" s="4" t="s">
        <v>9</v>
      </c>
      <c r="C29" s="8">
        <f>SUM(C26:C28)</f>
        <v>0</v>
      </c>
      <c r="D29" s="11"/>
      <c r="E29" s="11"/>
      <c r="F29" s="12"/>
    </row>
    <row r="30" spans="2:6" ht="51.75" customHeight="1" x14ac:dyDescent="0.25">
      <c r="B30" s="39" t="s">
        <v>15</v>
      </c>
      <c r="C30" s="40"/>
      <c r="D30" s="40"/>
      <c r="E30" s="40"/>
      <c r="F30" s="41"/>
    </row>
    <row r="31" spans="2:6" ht="24.95" customHeight="1" x14ac:dyDescent="0.25">
      <c r="B31" s="59" t="s">
        <v>46</v>
      </c>
      <c r="C31" s="55"/>
      <c r="D31" s="55"/>
      <c r="E31" s="55"/>
      <c r="F31" s="60"/>
    </row>
    <row r="32" spans="2:6" ht="24.95" customHeight="1" x14ac:dyDescent="0.25">
      <c r="B32" s="5" t="s">
        <v>47</v>
      </c>
      <c r="C32" s="26" t="s">
        <v>33</v>
      </c>
      <c r="D32" s="26" t="s">
        <v>48</v>
      </c>
      <c r="E32" s="26" t="s">
        <v>28</v>
      </c>
      <c r="F32" s="27" t="s">
        <v>49</v>
      </c>
    </row>
    <row r="33" spans="2:6" ht="15.75" customHeight="1" thickBot="1" x14ac:dyDescent="0.3">
      <c r="B33" s="78">
        <v>70</v>
      </c>
      <c r="C33" s="28">
        <f>B12</f>
        <v>0</v>
      </c>
      <c r="D33" s="28">
        <f>C33/B33</f>
        <v>0</v>
      </c>
      <c r="E33" s="75"/>
      <c r="F33" s="29"/>
    </row>
    <row r="34" spans="2:6" ht="351" customHeight="1" thickBot="1" x14ac:dyDescent="0.3">
      <c r="B34" s="73"/>
      <c r="C34" s="73"/>
      <c r="D34" s="73"/>
      <c r="E34" s="73"/>
      <c r="F34" s="73"/>
    </row>
    <row r="35" spans="2:6" s="18" customFormat="1" ht="24.95" customHeight="1" x14ac:dyDescent="0.25">
      <c r="B35" s="56" t="s">
        <v>19</v>
      </c>
      <c r="C35" s="57"/>
      <c r="D35" s="57"/>
      <c r="E35" s="57"/>
      <c r="F35" s="58"/>
    </row>
    <row r="36" spans="2:6" s="18" customFormat="1" ht="30" customHeight="1" x14ac:dyDescent="0.25">
      <c r="B36" s="20"/>
      <c r="C36" s="21" t="s">
        <v>27</v>
      </c>
      <c r="D36" s="21" t="s">
        <v>34</v>
      </c>
      <c r="E36" s="21" t="s">
        <v>35</v>
      </c>
      <c r="F36" s="22" t="s">
        <v>30</v>
      </c>
    </row>
    <row r="37" spans="2:6" ht="15.75" x14ac:dyDescent="0.25">
      <c r="B37" s="4"/>
      <c r="C37" s="8">
        <f>(C10+D10+E10)*4*3</f>
        <v>0</v>
      </c>
      <c r="D37" s="11"/>
      <c r="E37" s="11"/>
      <c r="F37" s="12"/>
    </row>
    <row r="38" spans="2:6" ht="15.75" x14ac:dyDescent="0.25">
      <c r="B38" s="69" t="s">
        <v>13</v>
      </c>
      <c r="C38" s="70"/>
      <c r="D38" s="71" t="s">
        <v>41</v>
      </c>
      <c r="E38" s="71"/>
      <c r="F38" s="72"/>
    </row>
    <row r="39" spans="2:6" ht="63" customHeight="1" x14ac:dyDescent="0.25">
      <c r="B39" s="39" t="s">
        <v>32</v>
      </c>
      <c r="C39" s="40"/>
      <c r="D39" s="40"/>
      <c r="E39" s="40"/>
      <c r="F39" s="41"/>
    </row>
    <row r="40" spans="2:6" ht="24.95" customHeight="1" x14ac:dyDescent="0.25">
      <c r="B40" s="59" t="s">
        <v>21</v>
      </c>
      <c r="C40" s="55"/>
      <c r="D40" s="55"/>
      <c r="E40" s="55"/>
      <c r="F40" s="60"/>
    </row>
    <row r="41" spans="2:6" ht="31.5" customHeight="1" x14ac:dyDescent="0.25">
      <c r="B41" s="6" t="s">
        <v>6</v>
      </c>
      <c r="C41" s="21" t="s">
        <v>36</v>
      </c>
      <c r="D41" s="21" t="s">
        <v>27</v>
      </c>
      <c r="E41" s="21" t="s">
        <v>28</v>
      </c>
      <c r="F41" s="22" t="s">
        <v>30</v>
      </c>
    </row>
    <row r="42" spans="2:6" ht="15" customHeight="1" x14ac:dyDescent="0.25">
      <c r="B42" s="13"/>
      <c r="C42" s="10"/>
      <c r="D42" s="1">
        <f>2*C42+20</f>
        <v>20</v>
      </c>
      <c r="E42" s="10"/>
      <c r="F42" s="15"/>
    </row>
    <row r="43" spans="2:6" ht="15" customHeight="1" x14ac:dyDescent="0.25">
      <c r="B43" s="13"/>
      <c r="C43" s="10"/>
      <c r="D43" s="1">
        <f t="shared" ref="D43:D44" si="1">2*C43+20</f>
        <v>20</v>
      </c>
      <c r="E43" s="10"/>
      <c r="F43" s="15"/>
    </row>
    <row r="44" spans="2:6" ht="15" customHeight="1" x14ac:dyDescent="0.25">
      <c r="B44" s="13"/>
      <c r="C44" s="14"/>
      <c r="D44" s="1">
        <f t="shared" si="1"/>
        <v>20</v>
      </c>
      <c r="E44" s="10"/>
      <c r="F44" s="15"/>
    </row>
    <row r="45" spans="2:6" ht="66.75" customHeight="1" thickBot="1" x14ac:dyDescent="0.3">
      <c r="B45" s="42" t="s">
        <v>14</v>
      </c>
      <c r="C45" s="43"/>
      <c r="D45" s="43"/>
      <c r="E45" s="43"/>
      <c r="F45" s="44"/>
    </row>
    <row r="46" spans="2:6" ht="24.95" customHeight="1" x14ac:dyDescent="0.25">
      <c r="B46" s="56" t="s">
        <v>20</v>
      </c>
      <c r="C46" s="57"/>
      <c r="D46" s="57"/>
      <c r="E46" s="57"/>
      <c r="F46" s="58"/>
    </row>
    <row r="47" spans="2:6" ht="30" customHeight="1" x14ac:dyDescent="0.25">
      <c r="B47" s="20" t="s">
        <v>4</v>
      </c>
      <c r="C47" s="21" t="s">
        <v>27</v>
      </c>
      <c r="D47" s="63" t="s">
        <v>38</v>
      </c>
      <c r="E47" s="63" t="s">
        <v>39</v>
      </c>
      <c r="F47" s="64" t="s">
        <v>40</v>
      </c>
    </row>
    <row r="48" spans="2:6" ht="15.75" customHeight="1" x14ac:dyDescent="0.25">
      <c r="B48" s="3" t="s">
        <v>1</v>
      </c>
      <c r="C48" s="1">
        <f>C10*100</f>
        <v>0</v>
      </c>
      <c r="D48" s="63"/>
      <c r="E48" s="63"/>
      <c r="F48" s="64"/>
    </row>
    <row r="49" spans="2:6" ht="15.75" customHeight="1" x14ac:dyDescent="0.25">
      <c r="B49" s="3" t="s">
        <v>2</v>
      </c>
      <c r="C49" s="1">
        <f>D16*6</f>
        <v>0</v>
      </c>
      <c r="D49" s="63"/>
      <c r="E49" s="63"/>
      <c r="F49" s="64"/>
    </row>
    <row r="50" spans="2:6" ht="15.75" customHeight="1" x14ac:dyDescent="0.25">
      <c r="B50" s="3" t="s">
        <v>3</v>
      </c>
      <c r="C50" s="30"/>
      <c r="D50" s="63"/>
      <c r="E50" s="63"/>
      <c r="F50" s="64"/>
    </row>
    <row r="51" spans="2:6" ht="15" customHeight="1" x14ac:dyDescent="0.25">
      <c r="B51" s="4" t="s">
        <v>18</v>
      </c>
      <c r="C51" s="8">
        <f>SUM(C48:C50)*2</f>
        <v>0</v>
      </c>
      <c r="D51" s="11"/>
      <c r="E51" s="11"/>
      <c r="F51" s="12"/>
    </row>
    <row r="52" spans="2:6" ht="135" customHeight="1" x14ac:dyDescent="0.25">
      <c r="B52" s="45" t="s">
        <v>10</v>
      </c>
      <c r="C52" s="46"/>
      <c r="D52" s="46"/>
      <c r="E52" s="46"/>
      <c r="F52" s="47"/>
    </row>
    <row r="53" spans="2:6" ht="15.75" x14ac:dyDescent="0.25">
      <c r="B53" s="31" t="s">
        <v>7</v>
      </c>
      <c r="C53" s="65"/>
      <c r="D53" s="65"/>
      <c r="E53" s="65"/>
      <c r="F53" s="66"/>
    </row>
    <row r="54" spans="2:6" ht="45" customHeight="1" x14ac:dyDescent="0.25">
      <c r="B54" s="32" t="s">
        <v>17</v>
      </c>
      <c r="C54" s="67"/>
      <c r="D54" s="67"/>
      <c r="E54" s="67"/>
      <c r="F54" s="68"/>
    </row>
    <row r="55" spans="2:6" ht="15.75" x14ac:dyDescent="0.25">
      <c r="B55" s="31" t="s">
        <v>8</v>
      </c>
      <c r="C55" s="65"/>
      <c r="D55" s="65"/>
      <c r="E55" s="65"/>
      <c r="F55" s="66"/>
    </row>
    <row r="56" spans="2:6" ht="45" customHeight="1" thickBot="1" x14ac:dyDescent="0.3">
      <c r="B56" s="33" t="s">
        <v>17</v>
      </c>
      <c r="C56" s="61"/>
      <c r="D56" s="61"/>
      <c r="E56" s="61"/>
      <c r="F56" s="62"/>
    </row>
  </sheetData>
  <sheetProtection algorithmName="SHA-512" hashValue="I6fn9NmREgg8hUgTeFv/5CRMYWRbW45wBFYc2i19dpo+cstoBc+w6zdzCJf3knxQwVZLMXjExJ9/QSHj1otuqQ==" saltValue="rHGAszKy7E9opvbpUq7P2Q==" spinCount="100000" sheet="1" objects="1" scenarios="1" selectLockedCells="1"/>
  <mergeCells count="36">
    <mergeCell ref="B3:F3"/>
    <mergeCell ref="B4:E4"/>
    <mergeCell ref="B34:F34"/>
    <mergeCell ref="B16:C16"/>
    <mergeCell ref="F9:F16"/>
    <mergeCell ref="F25:F28"/>
    <mergeCell ref="B35:F35"/>
    <mergeCell ref="B31:F31"/>
    <mergeCell ref="D25:D28"/>
    <mergeCell ref="E25:E28"/>
    <mergeCell ref="C56:F56"/>
    <mergeCell ref="B39:F39"/>
    <mergeCell ref="B40:F40"/>
    <mergeCell ref="B46:F46"/>
    <mergeCell ref="D47:D50"/>
    <mergeCell ref="E47:E50"/>
    <mergeCell ref="F47:F50"/>
    <mergeCell ref="C53:F53"/>
    <mergeCell ref="C55:F55"/>
    <mergeCell ref="C54:F54"/>
    <mergeCell ref="B2:F2"/>
    <mergeCell ref="B23:F23"/>
    <mergeCell ref="B30:F30"/>
    <mergeCell ref="B45:F45"/>
    <mergeCell ref="B52:F52"/>
    <mergeCell ref="B8:F8"/>
    <mergeCell ref="B5:E5"/>
    <mergeCell ref="B6:E6"/>
    <mergeCell ref="B7:E7"/>
    <mergeCell ref="D18:D21"/>
    <mergeCell ref="E18:E21"/>
    <mergeCell ref="B17:F17"/>
    <mergeCell ref="B24:F24"/>
    <mergeCell ref="B38:C38"/>
    <mergeCell ref="D38:F38"/>
    <mergeCell ref="F18:F21"/>
  </mergeCells>
  <printOptions horizontalCentered="1"/>
  <pageMargins left="0.51181102362204722" right="0.51181102362204722" top="0.39370078740157483" bottom="0.78740157480314965" header="0.31496062992125984" footer="0.31496062992125984"/>
  <pageSetup paperSize="9" scale="70" fitToHeight="0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Heloisa Cristina Flores</dc:creator>
  <cp:lastModifiedBy>Guilherme Mateus Hinnig</cp:lastModifiedBy>
  <cp:lastPrinted>2022-02-04T14:58:20Z</cp:lastPrinted>
  <dcterms:created xsi:type="dcterms:W3CDTF">2021-10-22T16:31:38Z</dcterms:created>
  <dcterms:modified xsi:type="dcterms:W3CDTF">2022-02-04T15:15:07Z</dcterms:modified>
</cp:coreProperties>
</file>